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0395" windowHeight="7935"/>
  </bookViews>
  <sheets>
    <sheet name="N1472F (C172N)" sheetId="1" r:id="rId1"/>
  </sheets>
  <externalReferences>
    <externalReference r:id="rId2"/>
  </externalReferences>
  <definedNames>
    <definedName name="\c" localSheetId="0">'N1472F (C172N)'!$J$1</definedName>
    <definedName name="\c">#REF!</definedName>
    <definedName name="\g" localSheetId="0">'N1472F (C172N)'!$N$7</definedName>
    <definedName name="\g">#REF!</definedName>
    <definedName name="\o" localSheetId="0">'N1472F (C172N)'!$N$10</definedName>
    <definedName name="\o">#REF!</definedName>
    <definedName name="\p" localSheetId="0">'N1472F (C172N)'!$N$1</definedName>
    <definedName name="\p">#REF!</definedName>
    <definedName name="\u" localSheetId="0">'N1472F (C172N)'!$L$1</definedName>
    <definedName name="\u">#REF!</definedName>
    <definedName name="__123Graph_A" localSheetId="0" hidden="1">'N1472F (C172N)'!#REF!</definedName>
    <definedName name="__123Graph_A" hidden="1">'[1]C-182'!#REF!</definedName>
    <definedName name="__123Graph_AC" localSheetId="0" hidden="1">'N1472F (C172N)'!#REF!</definedName>
    <definedName name="__123Graph_AC" hidden="1">'[1]C-182'!#REF!</definedName>
    <definedName name="__123Graph_AP" localSheetId="0" hidden="1">'N1472F (C172N)'!$N$12:$N$20</definedName>
    <definedName name="__123Graph_X" localSheetId="0" hidden="1">'N1472F (C172N)'!#REF!</definedName>
    <definedName name="__123Graph_X" hidden="1">'[1]C-182'!#REF!</definedName>
    <definedName name="__123Graph_XC" localSheetId="0" hidden="1">'N1472F (C172N)'!#REF!</definedName>
    <definedName name="__123Graph_XC" hidden="1">'[1]C-182'!#REF!</definedName>
    <definedName name="__123Graph_XP" localSheetId="0" hidden="1">'N1472F (C172N)'!$M$12:$M$20</definedName>
    <definedName name="_Regression_Int" localSheetId="0" hidden="1">1</definedName>
    <definedName name="_xlnm.Print_Area" localSheetId="0">'N1472F (C172N)'!$A$1:$F$51</definedName>
    <definedName name="Print_Area_MI" localSheetId="0">'N1472F (C172N)'!#REF!</definedName>
  </definedNames>
  <calcPr calcId="145621"/>
</workbook>
</file>

<file path=xl/calcChain.xml><?xml version="1.0" encoding="utf-8"?>
<calcChain xmlns="http://schemas.openxmlformats.org/spreadsheetml/2006/main">
  <c r="F17" i="1" l="1"/>
  <c r="F18" i="1"/>
  <c r="F19" i="1"/>
  <c r="D14" i="1"/>
  <c r="D21" i="1" s="1"/>
  <c r="F14" i="1"/>
  <c r="F10" i="1"/>
  <c r="F11" i="1"/>
  <c r="F12" i="1"/>
  <c r="F21" i="1"/>
  <c r="E21" i="1" s="1"/>
  <c r="F13" i="1"/>
  <c r="F15" i="1"/>
  <c r="B22" i="1"/>
  <c r="E9" i="1"/>
  <c r="N15" i="1"/>
  <c r="F16" i="1"/>
  <c r="B21" i="1"/>
  <c r="N19" i="1" l="1"/>
  <c r="D22" i="1"/>
  <c r="N20" i="1"/>
  <c r="M19" i="1"/>
  <c r="E26" i="1"/>
  <c r="D26" i="1"/>
  <c r="M20" i="1"/>
  <c r="M22" i="1"/>
  <c r="B24" i="1" l="1"/>
  <c r="D24" i="1"/>
  <c r="E24" i="1"/>
  <c r="F24" i="1"/>
</calcChain>
</file>

<file path=xl/sharedStrings.xml><?xml version="1.0" encoding="utf-8"?>
<sst xmlns="http://schemas.openxmlformats.org/spreadsheetml/2006/main" count="91" uniqueCount="82">
  <si>
    <t>Spreadsheet modified 15 March 2006 by rh.</t>
  </si>
  <si>
    <t>Usage notes:</t>
  </si>
  <si>
    <t>Note:</t>
  </si>
  <si>
    <t>Make changes only in the manila colored cells.</t>
  </si>
  <si>
    <t>1. User's of this spreadsheet should verify that results achieved with the</t>
  </si>
  <si>
    <t>spreadsheet agree with calculations made using the POH weight and balance data.</t>
  </si>
  <si>
    <t>FUEL</t>
  </si>
  <si>
    <t>WEIGHT</t>
  </si>
  <si>
    <t>DATUM</t>
  </si>
  <si>
    <t>MOMENT</t>
  </si>
  <si>
    <t>Max. Takeoff weight: 2550 #</t>
  </si>
  <si>
    <t>(gals)</t>
  </si>
  <si>
    <t>(lbs)</t>
  </si>
  <si>
    <t>(in.)</t>
  </si>
  <si>
    <t>(in-lb)</t>
  </si>
  <si>
    <t>2. Changes should be made only on values</t>
  </si>
  <si>
    <t>Max. landing weight: 2550 #</t>
  </si>
  <si>
    <t>-------------</t>
  </si>
  <si>
    <t>shown in blue (pilot's name, gallons of fuel,</t>
  </si>
  <si>
    <t>Basic airframe weight:</t>
  </si>
  <si>
    <t xml:space="preserve"> front and rear seat passengers, </t>
  </si>
  <si>
    <t>Table to left</t>
  </si>
  <si>
    <t>Pilot:</t>
  </si>
  <si>
    <t>and the two baggage areas).</t>
  </si>
  <si>
    <t>contains</t>
  </si>
  <si>
    <t>Front passenger:</t>
  </si>
  <si>
    <t>graph plot</t>
  </si>
  <si>
    <t>1st rear passenger:</t>
  </si>
  <si>
    <t>3. A weight comparison is made and a</t>
  </si>
  <si>
    <t>points.</t>
  </si>
  <si>
    <t>2nd rear passenger:</t>
  </si>
  <si>
    <t>loaded center of gravity datum calculated.</t>
  </si>
  <si>
    <t>Useable Fuel (40 Gals. Max.):</t>
  </si>
  <si>
    <t>These are shown below the moment table</t>
  </si>
  <si>
    <t>and formated red or green to indicate the</t>
  </si>
  <si>
    <t>values are outside or inside allowable limits.</t>
  </si>
  <si>
    <t>4. A table area has been set up (M9-O15) in</t>
  </si>
  <si>
    <t>Fuel Allowance - Start, Taxi &amp; Runup:</t>
  </si>
  <si>
    <t>order to plot the C.G. datum versus gross weight.</t>
  </si>
  <si>
    <t xml:space="preserve">This gives a good graphical representation of </t>
  </si>
  <si>
    <t>Cell to left contains calculated</t>
  </si>
  <si>
    <t>TOTALS:</t>
  </si>
  <si>
    <t>where in the allowable envelope the C.G. and</t>
  </si>
  <si>
    <t>difference between actual</t>
  </si>
  <si>
    <t>Actual load (less / with  fuel):</t>
  </si>
  <si>
    <t>/</t>
  </si>
  <si>
    <t>weight are located.</t>
  </si>
  <si>
    <t>gross weight and the upper</t>
  </si>
  <si>
    <t>edge of the  weight envelope.</t>
  </si>
  <si>
    <t>Gross wgt comparison:</t>
  </si>
  <si>
    <t>5. Some sample numbers for "what if" analyses:</t>
  </si>
  <si>
    <t>Datum check (35 to 47.3 in):</t>
  </si>
  <si>
    <t xml:space="preserve"> DATUM IS</t>
  </si>
  <si>
    <t>Sample 1</t>
  </si>
  <si>
    <t>Sample 2</t>
  </si>
  <si>
    <t>Front Passenger:</t>
  </si>
  <si>
    <t>Rear Passenger:</t>
  </si>
  <si>
    <t>Fuel (gallons):</t>
  </si>
  <si>
    <t>Baggage Area 1:</t>
  </si>
  <si>
    <t>Baggage Area 2:</t>
  </si>
  <si>
    <t xml:space="preserve">Sample 1 shows that with 640 </t>
  </si>
  <si>
    <t>pounds of passengers, no extra</t>
  </si>
  <si>
    <t xml:space="preserve">baggage, and maximum fuel, the </t>
  </si>
  <si>
    <t>plane is balanced within the limits of</t>
  </si>
  <si>
    <t>weight and C.G. location.</t>
  </si>
  <si>
    <t xml:space="preserve">Sample 2 shows that putting most of the </t>
  </si>
  <si>
    <t>useful load as passengers in the front</t>
  </si>
  <si>
    <t>seat with full tanks (40 gallons) results</t>
  </si>
  <si>
    <t>in the plane being loaded to within</t>
  </si>
  <si>
    <t>a few pounds of the rated gross weight,</t>
  </si>
  <si>
    <t>but with the C.G. now more forward, the plane is</t>
  </si>
  <si>
    <t>overweight (outside of the allowable envelope)</t>
  </si>
  <si>
    <t>because of the sloping envelope</t>
  </si>
  <si>
    <t>in the C.G. datum range of 35" to 41".</t>
  </si>
  <si>
    <t>Flight Crew (MP/MO/MS1/MS2):</t>
  </si>
  <si>
    <t>FLIGHT CREW NAMES</t>
  </si>
  <si>
    <t>Max. useful load, full fuel: 776 #</t>
  </si>
  <si>
    <t>Bag. A (supply box, ladder, chocks, etc.):</t>
  </si>
  <si>
    <t>Bag. B (survival kits, a/c logs, etc):</t>
  </si>
  <si>
    <t>Bag. Area A Addit. (80 lb. limit, 120-40):</t>
  </si>
  <si>
    <t>Bag. Area B Addit. (47 lb. limit, 80-33):</t>
  </si>
  <si>
    <t>N1472F (C172N) -- CPF 4212 -- WEIGHT/BALANCE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</si>
</sst>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General_)"/>
    <numFmt numFmtId="165" formatCode="0.0_)"/>
    <numFmt numFmtId="167" formatCode="0.0%"/>
    <numFmt numFmtId="168" formatCode="0.00_)"/>
    <numFmt numFmtId="169" formatCode="0.0"/>
    <numFmt numFmtId="170" formatCode="#,##0.0"/>
  </numFmts>
  <fonts count="13" x14ac:knownFonts="1">
    <font>
      <sz val="10"/>
      <name val="Courier"/>
    </font>
    <font>
      <b/>
      <sz val="10"/>
      <name val="Arial"/>
    </font>
    <font>
      <b/>
      <i/>
      <sz val="10"/>
      <name val="Arial"/>
    </font>
    <font>
      <sz val="10"/>
      <name val="Courier"/>
    </font>
    <font>
      <b/>
      <u/>
      <sz val="12"/>
      <name val="Arial"/>
      <family val="2"/>
    </font>
    <font>
      <sz val="10"/>
      <name val="Arial"/>
      <family val="2"/>
    </font>
    <font>
      <b/>
      <sz val="12"/>
      <color indexed="39"/>
      <name val="Arial"/>
      <family val="2"/>
    </font>
    <font>
      <b/>
      <sz val="10"/>
      <color indexed="39"/>
      <name val="Arial"/>
    </font>
    <font>
      <sz val="10"/>
      <color indexed="39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164" fontId="3" fillId="0" borderId="0"/>
  </cellStyleXfs>
  <cellXfs count="59">
    <xf numFmtId="164" fontId="0" fillId="0" borderId="0" xfId="0"/>
    <xf numFmtId="164" fontId="4" fillId="0" borderId="0" xfId="1" applyFont="1" applyAlignment="1" applyProtection="1">
      <alignment horizontal="centerContinuous"/>
    </xf>
    <xf numFmtId="164" fontId="1" fillId="0" borderId="0" xfId="1" applyFont="1" applyAlignment="1" applyProtection="1">
      <alignment horizontal="centerContinuous"/>
    </xf>
    <xf numFmtId="164" fontId="5" fillId="0" borderId="0" xfId="1" applyFont="1" applyProtection="1"/>
    <xf numFmtId="164" fontId="5" fillId="0" borderId="0" xfId="1" applyFont="1" applyAlignment="1" applyProtection="1">
      <alignment horizontal="left"/>
    </xf>
    <xf numFmtId="164" fontId="5" fillId="0" borderId="0" xfId="1" applyFont="1" applyAlignment="1" applyProtection="1">
      <alignment horizontal="center"/>
    </xf>
    <xf numFmtId="164" fontId="4" fillId="0" borderId="0" xfId="1" applyFont="1" applyAlignment="1" applyProtection="1">
      <alignment horizontal="right"/>
    </xf>
    <xf numFmtId="164" fontId="0" fillId="0" borderId="0" xfId="0" applyProtection="1"/>
    <xf numFmtId="164" fontId="5" fillId="0" borderId="0" xfId="1" quotePrefix="1" applyFont="1" applyProtection="1"/>
    <xf numFmtId="164" fontId="2" fillId="0" borderId="1" xfId="1" quotePrefix="1" applyFont="1" applyBorder="1" applyAlignment="1" applyProtection="1">
      <alignment horizontal="left"/>
    </xf>
    <xf numFmtId="164" fontId="5" fillId="0" borderId="0" xfId="1" applyFont="1" applyAlignment="1" applyProtection="1">
      <alignment horizontal="right"/>
    </xf>
    <xf numFmtId="164" fontId="2" fillId="0" borderId="2" xfId="1" quotePrefix="1" applyFont="1" applyBorder="1" applyAlignment="1" applyProtection="1">
      <alignment horizontal="left"/>
    </xf>
    <xf numFmtId="164" fontId="2" fillId="0" borderId="3" xfId="1" quotePrefix="1" applyFont="1" applyBorder="1" applyAlignment="1" applyProtection="1">
      <alignment horizontal="left"/>
    </xf>
    <xf numFmtId="164" fontId="5" fillId="0" borderId="0" xfId="1" quotePrefix="1" applyFont="1" applyAlignment="1" applyProtection="1">
      <alignment horizontal="right"/>
    </xf>
    <xf numFmtId="169" fontId="5" fillId="0" borderId="0" xfId="1" applyNumberFormat="1" applyFont="1" applyProtection="1"/>
    <xf numFmtId="2" fontId="5" fillId="0" borderId="0" xfId="1" applyNumberFormat="1" applyFont="1" applyProtection="1"/>
    <xf numFmtId="3" fontId="5" fillId="0" borderId="0" xfId="1" applyNumberFormat="1" applyFont="1" applyProtection="1"/>
    <xf numFmtId="164" fontId="5" fillId="0" borderId="4" xfId="1" applyFont="1" applyBorder="1" applyProtection="1"/>
    <xf numFmtId="169" fontId="7" fillId="2" borderId="1" xfId="1" applyNumberFormat="1" applyFont="1" applyFill="1" applyBorder="1" applyProtection="1">
      <protection locked="0"/>
    </xf>
    <xf numFmtId="169" fontId="7" fillId="2" borderId="2" xfId="1" applyNumberFormat="1" applyFont="1" applyFill="1" applyBorder="1" applyProtection="1">
      <protection locked="0"/>
    </xf>
    <xf numFmtId="169" fontId="7" fillId="2" borderId="3" xfId="1" applyNumberFormat="1" applyFont="1" applyFill="1" applyBorder="1" applyProtection="1">
      <protection locked="0"/>
    </xf>
    <xf numFmtId="164" fontId="7" fillId="2" borderId="5" xfId="1" applyFont="1" applyFill="1" applyBorder="1" applyProtection="1">
      <protection locked="0"/>
    </xf>
    <xf numFmtId="164" fontId="8" fillId="0" borderId="0" xfId="1" applyFont="1" applyBorder="1" applyProtection="1"/>
    <xf numFmtId="164" fontId="9" fillId="0" borderId="0" xfId="1" applyFont="1" applyProtection="1"/>
    <xf numFmtId="169" fontId="5" fillId="0" borderId="0" xfId="1" applyNumberFormat="1" applyFont="1" applyFill="1" applyBorder="1" applyProtection="1"/>
    <xf numFmtId="168" fontId="5" fillId="0" borderId="0" xfId="1" applyNumberFormat="1" applyFont="1" applyProtection="1"/>
    <xf numFmtId="169" fontId="10" fillId="0" borderId="0" xfId="1" applyNumberFormat="1" applyFont="1" applyBorder="1" applyProtection="1"/>
    <xf numFmtId="164" fontId="1" fillId="0" borderId="0" xfId="1" applyFont="1" applyAlignment="1" applyProtection="1">
      <alignment horizontal="right"/>
    </xf>
    <xf numFmtId="164" fontId="1" fillId="0" borderId="0" xfId="1" applyFont="1" applyProtection="1"/>
    <xf numFmtId="164" fontId="1" fillId="0" borderId="0" xfId="1" quotePrefix="1" applyFont="1" applyProtection="1"/>
    <xf numFmtId="170" fontId="1" fillId="0" borderId="0" xfId="1" applyNumberFormat="1" applyFont="1" applyProtection="1"/>
    <xf numFmtId="2" fontId="1" fillId="0" borderId="0" xfId="1" applyNumberFormat="1" applyFont="1" applyProtection="1"/>
    <xf numFmtId="3" fontId="11" fillId="0" borderId="0" xfId="1" applyNumberFormat="1" applyFont="1" applyProtection="1"/>
    <xf numFmtId="164" fontId="1" fillId="3" borderId="6" xfId="1" applyFont="1" applyFill="1" applyBorder="1" applyAlignment="1" applyProtection="1">
      <alignment horizontal="right"/>
    </xf>
    <xf numFmtId="164" fontId="1" fillId="3" borderId="7" xfId="1" quotePrefix="1" applyFont="1" applyFill="1" applyBorder="1" applyProtection="1"/>
    <xf numFmtId="164" fontId="5" fillId="0" borderId="0" xfId="1" quotePrefix="1" applyFont="1" applyAlignment="1" applyProtection="1">
      <alignment horizontal="left"/>
    </xf>
    <xf numFmtId="164" fontId="5" fillId="0" borderId="0" xfId="1" applyFont="1" applyAlignment="1" applyProtection="1">
      <alignment horizontal="fill"/>
    </xf>
    <xf numFmtId="164" fontId="1" fillId="0" borderId="8" xfId="1" quotePrefix="1" applyFont="1" applyBorder="1" applyAlignment="1" applyProtection="1">
      <alignment horizontal="right"/>
    </xf>
    <xf numFmtId="164" fontId="1" fillId="0" borderId="9" xfId="1" applyFont="1" applyBorder="1" applyProtection="1"/>
    <xf numFmtId="165" fontId="1" fillId="4" borderId="5" xfId="1" applyNumberFormat="1" applyFont="1" applyFill="1" applyBorder="1" applyProtection="1"/>
    <xf numFmtId="167" fontId="1" fillId="0" borderId="10" xfId="1" applyNumberFormat="1" applyFont="1" applyBorder="1" applyProtection="1"/>
    <xf numFmtId="164" fontId="1" fillId="0" borderId="4" xfId="1" quotePrefix="1" applyFont="1" applyBorder="1" applyAlignment="1" applyProtection="1">
      <alignment horizontal="left"/>
    </xf>
    <xf numFmtId="164" fontId="1" fillId="0" borderId="0" xfId="1" applyFont="1" applyBorder="1" applyProtection="1"/>
    <xf numFmtId="164" fontId="1" fillId="0" borderId="11" xfId="1" applyFont="1" applyBorder="1" applyProtection="1"/>
    <xf numFmtId="164" fontId="1" fillId="0" borderId="4" xfId="1" quotePrefix="1" applyFont="1" applyBorder="1" applyAlignment="1" applyProtection="1">
      <alignment horizontal="right"/>
    </xf>
    <xf numFmtId="164" fontId="1" fillId="0" borderId="0" xfId="1" applyFont="1" applyBorder="1" applyAlignment="1" applyProtection="1">
      <alignment horizontal="left"/>
    </xf>
    <xf numFmtId="168" fontId="1" fillId="5" borderId="5" xfId="1" applyNumberFormat="1" applyFont="1" applyFill="1" applyBorder="1" applyProtection="1"/>
    <xf numFmtId="164" fontId="12" fillId="0" borderId="0" xfId="1" applyFont="1" applyAlignment="1" applyProtection="1">
      <alignment horizontal="center"/>
    </xf>
    <xf numFmtId="164" fontId="1" fillId="0" borderId="12" xfId="1" quotePrefix="1" applyFont="1" applyBorder="1" applyAlignment="1" applyProtection="1">
      <alignment horizontal="right"/>
    </xf>
    <xf numFmtId="164" fontId="1" fillId="0" borderId="13" xfId="1" applyFont="1" applyBorder="1" applyAlignment="1" applyProtection="1">
      <alignment horizontal="left"/>
    </xf>
    <xf numFmtId="168" fontId="1" fillId="0" borderId="13" xfId="1" applyNumberFormat="1" applyFont="1" applyBorder="1" applyProtection="1"/>
    <xf numFmtId="164" fontId="1" fillId="0" borderId="13" xfId="1" applyFont="1" applyBorder="1" applyProtection="1"/>
    <xf numFmtId="164" fontId="1" fillId="0" borderId="14" xfId="1" applyFont="1" applyBorder="1" applyProtection="1"/>
    <xf numFmtId="164" fontId="3" fillId="0" borderId="0" xfId="1" applyProtection="1"/>
    <xf numFmtId="170" fontId="1" fillId="3" borderId="7" xfId="1" applyNumberFormat="1" applyFont="1" applyFill="1" applyBorder="1" applyProtection="1"/>
    <xf numFmtId="170" fontId="1" fillId="3" borderId="15" xfId="1" applyNumberFormat="1" applyFont="1" applyFill="1" applyBorder="1" applyAlignment="1" applyProtection="1">
      <alignment horizontal="left"/>
    </xf>
    <xf numFmtId="164" fontId="6" fillId="2" borderId="6" xfId="1" applyFont="1" applyFill="1" applyBorder="1" applyAlignment="1" applyProtection="1">
      <alignment horizontal="center"/>
      <protection locked="0"/>
    </xf>
    <xf numFmtId="164" fontId="6" fillId="2" borderId="7" xfId="1" applyFont="1" applyFill="1" applyBorder="1" applyAlignment="1" applyProtection="1">
      <alignment horizontal="center"/>
      <protection locked="0"/>
    </xf>
    <xf numFmtId="164" fontId="6" fillId="2" borderId="15" xfId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_C-182" xfId="1"/>
  </cellStyles>
  <dxfs count="2">
    <dxf>
      <fill>
        <patternFill>
          <bgColor indexed="11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N1472F(C-172N) WEIGHT/DATUM PLOT
776# MAX. USEFUL LOAD WITH 40 GAL</a:t>
            </a:r>
          </a:p>
        </c:rich>
      </c:tx>
      <c:layout>
        <c:manualLayout>
          <c:xMode val="edge"/>
          <c:yMode val="edge"/>
          <c:x val="0.30816664171339447"/>
          <c:y val="3.27456322143028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959994011214683E-2"/>
          <c:y val="0.14357700278578939"/>
          <c:w val="0.89676492738597802"/>
          <c:h val="0.76574401485754351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'N1472F (C172N)'!$M$9:$M$20</c:f>
              <c:numCache>
                <c:formatCode>General_)</c:formatCode>
                <c:ptCount val="12"/>
                <c:pt idx="0">
                  <c:v>35</c:v>
                </c:pt>
                <c:pt idx="1">
                  <c:v>35</c:v>
                </c:pt>
                <c:pt idx="2">
                  <c:v>36.5</c:v>
                </c:pt>
                <c:pt idx="3">
                  <c:v>40.5</c:v>
                </c:pt>
                <c:pt idx="4">
                  <c:v>40.5</c:v>
                </c:pt>
                <c:pt idx="5">
                  <c:v>41</c:v>
                </c:pt>
                <c:pt idx="6">
                  <c:v>47.3</c:v>
                </c:pt>
                <c:pt idx="7">
                  <c:v>47.3</c:v>
                </c:pt>
                <c:pt idx="8">
                  <c:v>41</c:v>
                </c:pt>
                <c:pt idx="10" formatCode="0.00_)">
                  <c:v>43.270351621288832</c:v>
                </c:pt>
                <c:pt idx="11" formatCode="0.00_)">
                  <c:v>43.743956991012439</c:v>
                </c:pt>
              </c:numCache>
            </c:numRef>
          </c:xVal>
          <c:yVal>
            <c:numRef>
              <c:f>'N1472F (C172N)'!$N$9:$N$20</c:f>
              <c:numCache>
                <c:formatCode>General_)</c:formatCode>
                <c:ptCount val="12"/>
                <c:pt idx="0">
                  <c:v>1500</c:v>
                </c:pt>
                <c:pt idx="1">
                  <c:v>1950</c:v>
                </c:pt>
                <c:pt idx="2">
                  <c:v>2100</c:v>
                </c:pt>
                <c:pt idx="3">
                  <c:v>2500</c:v>
                </c:pt>
                <c:pt idx="4">
                  <c:v>2500</c:v>
                </c:pt>
                <c:pt idx="5">
                  <c:v>2550</c:v>
                </c:pt>
                <c:pt idx="6">
                  <c:v>2550</c:v>
                </c:pt>
                <c:pt idx="7">
                  <c:v>1500</c:v>
                </c:pt>
                <c:pt idx="8">
                  <c:v>1500</c:v>
                </c:pt>
                <c:pt idx="10">
                  <c:v>2192.6999999999998</c:v>
                </c:pt>
                <c:pt idx="11">
                  <c:v>2436.6999999999998</c:v>
                </c:pt>
              </c:numCache>
            </c:numRef>
          </c:y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'N1472F (C172N)'!$M$9:$M$20</c:f>
              <c:numCache>
                <c:formatCode>General_)</c:formatCode>
                <c:ptCount val="12"/>
                <c:pt idx="0">
                  <c:v>35</c:v>
                </c:pt>
                <c:pt idx="1">
                  <c:v>35</c:v>
                </c:pt>
                <c:pt idx="2">
                  <c:v>36.5</c:v>
                </c:pt>
                <c:pt idx="3">
                  <c:v>40.5</c:v>
                </c:pt>
                <c:pt idx="4">
                  <c:v>40.5</c:v>
                </c:pt>
                <c:pt idx="5">
                  <c:v>41</c:v>
                </c:pt>
                <c:pt idx="6">
                  <c:v>47.3</c:v>
                </c:pt>
                <c:pt idx="7">
                  <c:v>47.3</c:v>
                </c:pt>
                <c:pt idx="8">
                  <c:v>41</c:v>
                </c:pt>
                <c:pt idx="10" formatCode="0.00_)">
                  <c:v>43.270351621288832</c:v>
                </c:pt>
                <c:pt idx="11" formatCode="0.00_)">
                  <c:v>43.743956991012439</c:v>
                </c:pt>
              </c:numCache>
            </c:numRef>
          </c:xVal>
          <c:yVal>
            <c:numRef>
              <c:f>'N1472F (C172N)'!$O$9:$O$20</c:f>
              <c:numCache>
                <c:formatCode>General_)</c:formatCode>
                <c:ptCount val="12"/>
                <c:pt idx="2">
                  <c:v>2100</c:v>
                </c:pt>
                <c:pt idx="3">
                  <c:v>2100</c:v>
                </c:pt>
                <c:pt idx="4">
                  <c:v>1500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417664"/>
        <c:axId val="123688448"/>
      </c:scatterChart>
      <c:valAx>
        <c:axId val="120417664"/>
        <c:scaling>
          <c:orientation val="minMax"/>
          <c:max val="49"/>
          <c:min val="34"/>
        </c:scaling>
        <c:delete val="0"/>
        <c:axPos val="b"/>
        <c:numFmt formatCode="General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688448"/>
        <c:crossesAt val="1500"/>
        <c:crossBetween val="midCat"/>
        <c:majorUnit val="1"/>
        <c:minorUnit val="0.1"/>
      </c:valAx>
      <c:valAx>
        <c:axId val="123688448"/>
        <c:scaling>
          <c:orientation val="minMax"/>
          <c:max val="26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417664"/>
        <c:crossesAt val="34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27</xdr:row>
      <xdr:rowOff>28575</xdr:rowOff>
    </xdr:from>
    <xdr:to>
      <xdr:col>5</xdr:col>
      <xdr:colOff>981075</xdr:colOff>
      <xdr:row>50</xdr:row>
      <xdr:rowOff>85725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0.23858</cdr:x>
      <cdr:y>0.63892</cdr:y>
    </cdr:from>
    <cdr:to>
      <cdr:x>0.40178</cdr:x>
      <cdr:y>0.67913</cdr:y>
    </cdr:to>
    <cdr:sp macro="" textlink="">
      <cdr:nvSpPr>
        <cdr:cNvPr id="20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80312" y="2425287"/>
          <a:ext cx="1010412" cy="1524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Utility Category</a:t>
          </a:r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ally's%20Documents\C18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8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fitToPage="1"/>
  </sheetPr>
  <dimension ref="A1:P49"/>
  <sheetViews>
    <sheetView showGridLines="0" tabSelected="1" zoomScale="73" workbookViewId="0">
      <selection activeCell="B3" sqref="B3:F3"/>
    </sheetView>
  </sheetViews>
  <sheetFormatPr defaultColWidth="10.875" defaultRowHeight="12.75" x14ac:dyDescent="0.2"/>
  <cols>
    <col min="1" max="1" width="31.375" style="3" customWidth="1"/>
    <col min="2" max="2" width="11.75" style="3" customWidth="1"/>
    <col min="3" max="3" width="1.5" style="3" customWidth="1"/>
    <col min="4" max="4" width="13.5" style="3" customWidth="1"/>
    <col min="5" max="5" width="10.625" style="3" customWidth="1"/>
    <col min="6" max="6" width="13.5" style="3" customWidth="1"/>
    <col min="7" max="7" width="2.5" style="3" customWidth="1"/>
    <col min="8" max="8" width="3.5" style="3" customWidth="1"/>
    <col min="9" max="11" width="10.875" style="3"/>
    <col min="12" max="12" width="11.5" style="3" customWidth="1"/>
    <col min="13" max="16384" width="10.875" style="3"/>
  </cols>
  <sheetData>
    <row r="1" spans="1:16" ht="15.75" x14ac:dyDescent="0.25">
      <c r="A1" s="1" t="s">
        <v>81</v>
      </c>
      <c r="B1" s="2"/>
      <c r="C1" s="2"/>
      <c r="D1" s="2"/>
      <c r="E1" s="2"/>
      <c r="F1" s="2"/>
      <c r="I1" s="4" t="s">
        <v>0</v>
      </c>
      <c r="J1" s="4"/>
      <c r="K1" s="5"/>
      <c r="L1" s="4"/>
      <c r="M1" s="5"/>
      <c r="N1" s="4"/>
    </row>
    <row r="2" spans="1:16" ht="15.75" x14ac:dyDescent="0.25">
      <c r="A2" s="1"/>
      <c r="B2" s="2"/>
      <c r="C2" s="2"/>
      <c r="D2" s="2"/>
      <c r="E2" s="2"/>
      <c r="F2" s="2"/>
      <c r="I2" s="4"/>
      <c r="J2" s="4"/>
      <c r="K2" s="5"/>
      <c r="L2" s="4"/>
      <c r="M2" s="5"/>
      <c r="N2" s="4"/>
    </row>
    <row r="3" spans="1:16" ht="15.75" x14ac:dyDescent="0.25">
      <c r="A3" s="6" t="s">
        <v>74</v>
      </c>
      <c r="B3" s="56" t="s">
        <v>75</v>
      </c>
      <c r="C3" s="57"/>
      <c r="D3" s="57"/>
      <c r="E3" s="57"/>
      <c r="F3" s="58"/>
      <c r="H3" s="3" t="s">
        <v>1</v>
      </c>
      <c r="I3" s="4"/>
      <c r="J3" s="4"/>
      <c r="K3" s="5"/>
      <c r="L3" s="4"/>
      <c r="M3" s="5"/>
      <c r="N3" s="4"/>
    </row>
    <row r="4" spans="1:16" ht="15.75" x14ac:dyDescent="0.25">
      <c r="A4" s="6" t="s">
        <v>2</v>
      </c>
      <c r="B4" s="7" t="s">
        <v>3</v>
      </c>
      <c r="C4" s="2"/>
      <c r="D4" s="2"/>
      <c r="E4" s="2"/>
      <c r="F4" s="2"/>
      <c r="I4" s="8" t="s">
        <v>4</v>
      </c>
      <c r="J4" s="4"/>
      <c r="K4" s="5"/>
      <c r="L4" s="4"/>
      <c r="M4" s="5"/>
      <c r="N4" s="4"/>
    </row>
    <row r="5" spans="1:16" x14ac:dyDescent="0.2">
      <c r="I5" s="3" t="s">
        <v>5</v>
      </c>
      <c r="K5" s="4"/>
      <c r="M5" s="4"/>
    </row>
    <row r="6" spans="1:16" x14ac:dyDescent="0.2">
      <c r="A6" s="9" t="s">
        <v>76</v>
      </c>
      <c r="B6" s="10" t="s">
        <v>6</v>
      </c>
      <c r="C6" s="10"/>
      <c r="D6" s="10" t="s">
        <v>7</v>
      </c>
      <c r="E6" s="10" t="s">
        <v>8</v>
      </c>
      <c r="F6" s="10" t="s">
        <v>9</v>
      </c>
    </row>
    <row r="7" spans="1:16" x14ac:dyDescent="0.2">
      <c r="A7" s="11" t="s">
        <v>10</v>
      </c>
      <c r="B7" s="10" t="s">
        <v>11</v>
      </c>
      <c r="C7" s="10"/>
      <c r="D7" s="10" t="s">
        <v>12</v>
      </c>
      <c r="E7" s="10" t="s">
        <v>13</v>
      </c>
      <c r="F7" s="10" t="s">
        <v>14</v>
      </c>
      <c r="I7" s="8" t="s">
        <v>15</v>
      </c>
      <c r="N7" s="4"/>
    </row>
    <row r="8" spans="1:16" x14ac:dyDescent="0.2">
      <c r="A8" s="12" t="s">
        <v>16</v>
      </c>
      <c r="B8" s="13" t="s">
        <v>17</v>
      </c>
      <c r="C8" s="13"/>
      <c r="D8" s="13" t="s">
        <v>17</v>
      </c>
      <c r="E8" s="13" t="s">
        <v>17</v>
      </c>
      <c r="F8" s="13" t="s">
        <v>17</v>
      </c>
      <c r="I8" s="3" t="s">
        <v>18</v>
      </c>
    </row>
    <row r="9" spans="1:16" x14ac:dyDescent="0.2">
      <c r="A9" s="10" t="s">
        <v>19</v>
      </c>
      <c r="D9" s="14">
        <v>1527.7</v>
      </c>
      <c r="E9" s="15">
        <f>F9/D9</f>
        <v>37.968122013484326</v>
      </c>
      <c r="F9" s="16">
        <v>58003.9</v>
      </c>
      <c r="I9" s="3" t="s">
        <v>20</v>
      </c>
      <c r="M9" s="3">
        <v>35</v>
      </c>
      <c r="N9" s="3">
        <v>1500</v>
      </c>
      <c r="O9" s="7"/>
      <c r="P9" s="17" t="s">
        <v>21</v>
      </c>
    </row>
    <row r="10" spans="1:16" x14ac:dyDescent="0.2">
      <c r="A10" s="10" t="s">
        <v>22</v>
      </c>
      <c r="D10" s="18">
        <v>200</v>
      </c>
      <c r="E10" s="15">
        <v>37</v>
      </c>
      <c r="F10" s="16">
        <f t="shared" ref="F10:F19" si="0">D10*E10</f>
        <v>7400</v>
      </c>
      <c r="I10" s="3" t="s">
        <v>23</v>
      </c>
      <c r="M10" s="3">
        <v>35</v>
      </c>
      <c r="N10" s="3">
        <v>1950</v>
      </c>
      <c r="O10" s="7"/>
      <c r="P10" s="17" t="s">
        <v>24</v>
      </c>
    </row>
    <row r="11" spans="1:16" x14ac:dyDescent="0.2">
      <c r="A11" s="10" t="s">
        <v>25</v>
      </c>
      <c r="D11" s="19">
        <v>200</v>
      </c>
      <c r="E11" s="15">
        <v>37</v>
      </c>
      <c r="F11" s="16">
        <f t="shared" si="0"/>
        <v>7400</v>
      </c>
      <c r="M11" s="7">
        <v>36.5</v>
      </c>
      <c r="N11" s="7">
        <v>2100</v>
      </c>
      <c r="O11" s="7">
        <v>2100</v>
      </c>
      <c r="P11" s="17" t="s">
        <v>26</v>
      </c>
    </row>
    <row r="12" spans="1:16" x14ac:dyDescent="0.2">
      <c r="A12" s="10" t="s">
        <v>27</v>
      </c>
      <c r="D12" s="19">
        <v>200</v>
      </c>
      <c r="E12" s="15">
        <v>73</v>
      </c>
      <c r="F12" s="16">
        <f t="shared" si="0"/>
        <v>14600</v>
      </c>
      <c r="I12" s="8" t="s">
        <v>28</v>
      </c>
      <c r="M12" s="7">
        <v>40.5</v>
      </c>
      <c r="N12" s="7">
        <v>2500</v>
      </c>
      <c r="O12" s="7">
        <v>2100</v>
      </c>
      <c r="P12" s="17" t="s">
        <v>29</v>
      </c>
    </row>
    <row r="13" spans="1:16" x14ac:dyDescent="0.2">
      <c r="A13" s="10" t="s">
        <v>30</v>
      </c>
      <c r="D13" s="20">
        <v>0</v>
      </c>
      <c r="E13" s="15">
        <v>73</v>
      </c>
      <c r="F13" s="16">
        <f t="shared" si="0"/>
        <v>0</v>
      </c>
      <c r="I13" s="3" t="s">
        <v>31</v>
      </c>
      <c r="M13" s="7">
        <v>40.5</v>
      </c>
      <c r="N13" s="7">
        <v>2500</v>
      </c>
      <c r="O13" s="7">
        <v>1500</v>
      </c>
      <c r="P13" s="17"/>
    </row>
    <row r="14" spans="1:16" x14ac:dyDescent="0.2">
      <c r="A14" s="10" t="s">
        <v>32</v>
      </c>
      <c r="B14" s="21">
        <v>40</v>
      </c>
      <c r="C14" s="22"/>
      <c r="D14" s="14">
        <f>6.1*B14</f>
        <v>244</v>
      </c>
      <c r="E14" s="15">
        <v>48</v>
      </c>
      <c r="F14" s="16">
        <f t="shared" si="0"/>
        <v>11712</v>
      </c>
      <c r="I14" s="3" t="s">
        <v>33</v>
      </c>
      <c r="M14" s="3">
        <v>41</v>
      </c>
      <c r="N14" s="3">
        <v>2550</v>
      </c>
      <c r="P14" s="17"/>
    </row>
    <row r="15" spans="1:16" x14ac:dyDescent="0.2">
      <c r="A15" s="10" t="s">
        <v>79</v>
      </c>
      <c r="B15" s="23"/>
      <c r="C15" s="23"/>
      <c r="D15" s="18">
        <v>0</v>
      </c>
      <c r="E15" s="15">
        <v>95</v>
      </c>
      <c r="F15" s="16">
        <f t="shared" si="0"/>
        <v>0</v>
      </c>
      <c r="I15" s="3" t="s">
        <v>34</v>
      </c>
      <c r="M15" s="3">
        <v>47.3</v>
      </c>
      <c r="N15" s="3">
        <f>2550</f>
        <v>2550</v>
      </c>
      <c r="P15" s="17"/>
    </row>
    <row r="16" spans="1:16" x14ac:dyDescent="0.2">
      <c r="A16" s="10" t="s">
        <v>80</v>
      </c>
      <c r="D16" s="20">
        <v>0</v>
      </c>
      <c r="E16" s="15">
        <v>123</v>
      </c>
      <c r="F16" s="16">
        <f t="shared" si="0"/>
        <v>0</v>
      </c>
      <c r="I16" s="3" t="s">
        <v>35</v>
      </c>
      <c r="M16" s="3">
        <v>47.3</v>
      </c>
      <c r="N16" s="3">
        <v>1500</v>
      </c>
      <c r="O16" s="7"/>
      <c r="P16" s="17"/>
    </row>
    <row r="17" spans="1:16" x14ac:dyDescent="0.2">
      <c r="A17" s="10" t="s">
        <v>77</v>
      </c>
      <c r="D17" s="24">
        <v>40</v>
      </c>
      <c r="E17" s="15">
        <v>95</v>
      </c>
      <c r="F17" s="16">
        <f t="shared" si="0"/>
        <v>3800</v>
      </c>
      <c r="M17" s="3">
        <v>41</v>
      </c>
      <c r="N17" s="3">
        <v>1500</v>
      </c>
      <c r="O17" s="7"/>
      <c r="P17" s="17"/>
    </row>
    <row r="18" spans="1:16" ht="13.15" customHeight="1" x14ac:dyDescent="0.2">
      <c r="A18" s="10" t="s">
        <v>78</v>
      </c>
      <c r="D18" s="24">
        <v>33</v>
      </c>
      <c r="E18" s="15">
        <v>123</v>
      </c>
      <c r="F18" s="16">
        <f t="shared" si="0"/>
        <v>4059</v>
      </c>
      <c r="I18" s="8" t="s">
        <v>36</v>
      </c>
      <c r="J18" s="8"/>
      <c r="K18" s="8"/>
      <c r="P18" s="17"/>
    </row>
    <row r="19" spans="1:16" x14ac:dyDescent="0.2">
      <c r="A19" s="10" t="s">
        <v>37</v>
      </c>
      <c r="D19" s="26">
        <v>-8</v>
      </c>
      <c r="E19" s="15">
        <v>48</v>
      </c>
      <c r="F19" s="16">
        <f t="shared" si="0"/>
        <v>-384</v>
      </c>
      <c r="I19" s="3" t="s">
        <v>38</v>
      </c>
      <c r="M19" s="25">
        <f>((D21*E21)-(D14*E14))/(D21-D14)</f>
        <v>43.270351621288832</v>
      </c>
      <c r="N19" s="3">
        <f>D21-D14</f>
        <v>2192.6999999999998</v>
      </c>
    </row>
    <row r="20" spans="1:16" x14ac:dyDescent="0.2">
      <c r="B20" s="13" t="s">
        <v>17</v>
      </c>
      <c r="C20" s="13"/>
      <c r="D20" s="13" t="s">
        <v>17</v>
      </c>
      <c r="E20" s="13" t="s">
        <v>17</v>
      </c>
      <c r="F20" s="13" t="s">
        <v>17</v>
      </c>
      <c r="I20" s="3" t="s">
        <v>39</v>
      </c>
      <c r="M20" s="25">
        <f>E21</f>
        <v>43.743956991012439</v>
      </c>
      <c r="N20" s="3">
        <f>D21</f>
        <v>2436.6999999999998</v>
      </c>
    </row>
    <row r="21" spans="1:16" x14ac:dyDescent="0.2">
      <c r="A21" s="27" t="s">
        <v>41</v>
      </c>
      <c r="B21" s="28">
        <f>B14</f>
        <v>40</v>
      </c>
      <c r="C21" s="29"/>
      <c r="D21" s="30">
        <f>SUM(D9:D19)</f>
        <v>2436.6999999999998</v>
      </c>
      <c r="E21" s="31">
        <f>F21/D21</f>
        <v>43.743956991012439</v>
      </c>
      <c r="F21" s="32">
        <f>SUM(F9:F19)</f>
        <v>106590.9</v>
      </c>
      <c r="I21" s="3" t="s">
        <v>42</v>
      </c>
    </row>
    <row r="22" spans="1:16" x14ac:dyDescent="0.2">
      <c r="A22" s="33" t="s">
        <v>44</v>
      </c>
      <c r="B22" s="54">
        <f>D10+D11+D12+D13+D15+D16+D17+D18</f>
        <v>673</v>
      </c>
      <c r="C22" s="34" t="s">
        <v>45</v>
      </c>
      <c r="D22" s="55">
        <f>D21-D9</f>
        <v>908.99999999999977</v>
      </c>
      <c r="G22" s="35"/>
      <c r="H22" s="7"/>
      <c r="I22" s="3" t="s">
        <v>46</v>
      </c>
      <c r="M22" s="3">
        <f>IF($E$21&lt;41,$D$21-((600/6)*($E$21-35)+1950),$D$21-2550)</f>
        <v>-113.30000000000018</v>
      </c>
      <c r="N22" s="17" t="s">
        <v>40</v>
      </c>
    </row>
    <row r="23" spans="1:16" x14ac:dyDescent="0.2">
      <c r="A23" s="4"/>
      <c r="B23" s="36"/>
      <c r="C23" s="36"/>
      <c r="D23" s="36"/>
      <c r="E23" s="36"/>
      <c r="F23" s="36"/>
      <c r="G23" s="35"/>
      <c r="H23" s="7"/>
      <c r="N23" s="17" t="s">
        <v>43</v>
      </c>
    </row>
    <row r="24" spans="1:16" x14ac:dyDescent="0.2">
      <c r="A24" s="37" t="s">
        <v>49</v>
      </c>
      <c r="B24" s="38" t="str">
        <f>IF(M22&gt;0,"  OVER BY"," UNDER BY")</f>
        <v xml:space="preserve"> UNDER BY</v>
      </c>
      <c r="C24" s="38"/>
      <c r="D24" s="39">
        <f>M22</f>
        <v>-113.30000000000018</v>
      </c>
      <c r="E24" s="38" t="str">
        <f>IF(M22&gt;0,"WARNING !","LBS - OK")</f>
        <v>LBS - OK</v>
      </c>
      <c r="F24" s="40" t="str">
        <f>IF(M22&gt;0,D24/2550," ")</f>
        <v xml:space="preserve"> </v>
      </c>
      <c r="G24" s="35"/>
      <c r="I24" s="8" t="s">
        <v>50</v>
      </c>
      <c r="N24" s="17" t="s">
        <v>47</v>
      </c>
    </row>
    <row r="25" spans="1:16" x14ac:dyDescent="0.2">
      <c r="A25" s="41"/>
      <c r="B25" s="42"/>
      <c r="C25" s="42"/>
      <c r="D25" s="42"/>
      <c r="E25" s="42"/>
      <c r="F25" s="43"/>
      <c r="N25" s="17" t="s">
        <v>48</v>
      </c>
    </row>
    <row r="26" spans="1:16" x14ac:dyDescent="0.2">
      <c r="A26" s="44" t="s">
        <v>51</v>
      </c>
      <c r="B26" s="45" t="s">
        <v>52</v>
      </c>
      <c r="C26" s="45"/>
      <c r="D26" s="46">
        <f>E21</f>
        <v>43.743956991012439</v>
      </c>
      <c r="E26" s="42" t="str">
        <f>IF(AND((E21&lt;=47.3),(E21&gt;=35)),"IN. - OK","WARNING, Out of range !")</f>
        <v>IN. - OK</v>
      </c>
      <c r="F26" s="43"/>
      <c r="J26" s="47" t="s">
        <v>53</v>
      </c>
      <c r="K26" s="47" t="s">
        <v>54</v>
      </c>
    </row>
    <row r="27" spans="1:16" x14ac:dyDescent="0.2">
      <c r="A27" s="48"/>
      <c r="B27" s="49"/>
      <c r="C27" s="49"/>
      <c r="D27" s="50"/>
      <c r="E27" s="51"/>
      <c r="F27" s="52"/>
      <c r="I27" s="10" t="s">
        <v>22</v>
      </c>
      <c r="J27" s="10">
        <v>210</v>
      </c>
      <c r="K27" s="3">
        <v>320</v>
      </c>
    </row>
    <row r="28" spans="1:16" x14ac:dyDescent="0.2">
      <c r="G28" s="53"/>
      <c r="I28" s="10" t="s">
        <v>55</v>
      </c>
      <c r="J28" s="10">
        <v>210</v>
      </c>
      <c r="K28" s="3">
        <v>320</v>
      </c>
    </row>
    <row r="29" spans="1:16" x14ac:dyDescent="0.2">
      <c r="I29" s="10" t="s">
        <v>56</v>
      </c>
      <c r="J29" s="10">
        <v>220</v>
      </c>
      <c r="K29" s="3">
        <v>0</v>
      </c>
    </row>
    <row r="30" spans="1:16" x14ac:dyDescent="0.2">
      <c r="I30" s="10" t="s">
        <v>56</v>
      </c>
      <c r="J30" s="10">
        <v>0</v>
      </c>
      <c r="K30" s="3">
        <v>0</v>
      </c>
    </row>
    <row r="31" spans="1:16" x14ac:dyDescent="0.2">
      <c r="I31" s="10" t="s">
        <v>57</v>
      </c>
      <c r="J31" s="10">
        <v>40</v>
      </c>
      <c r="K31" s="3">
        <v>40</v>
      </c>
    </row>
    <row r="32" spans="1:16" x14ac:dyDescent="0.2">
      <c r="I32" s="10" t="s">
        <v>58</v>
      </c>
      <c r="J32" s="10">
        <v>0</v>
      </c>
      <c r="K32" s="3">
        <v>0</v>
      </c>
    </row>
    <row r="33" spans="9:11" x14ac:dyDescent="0.2">
      <c r="I33" s="10" t="s">
        <v>59</v>
      </c>
      <c r="J33" s="3">
        <v>0</v>
      </c>
      <c r="K33" s="3">
        <v>0</v>
      </c>
    </row>
    <row r="35" spans="9:11" x14ac:dyDescent="0.2">
      <c r="I35" s="3" t="s">
        <v>60</v>
      </c>
    </row>
    <row r="36" spans="9:11" x14ac:dyDescent="0.2">
      <c r="I36" s="3" t="s">
        <v>61</v>
      </c>
    </row>
    <row r="37" spans="9:11" x14ac:dyDescent="0.2">
      <c r="I37" s="3" t="s">
        <v>62</v>
      </c>
    </row>
    <row r="38" spans="9:11" x14ac:dyDescent="0.2">
      <c r="I38" s="3" t="s">
        <v>63</v>
      </c>
    </row>
    <row r="39" spans="9:11" x14ac:dyDescent="0.2">
      <c r="I39" s="3" t="s">
        <v>64</v>
      </c>
    </row>
    <row r="41" spans="9:11" x14ac:dyDescent="0.2">
      <c r="I41" s="3" t="s">
        <v>65</v>
      </c>
    </row>
    <row r="42" spans="9:11" x14ac:dyDescent="0.2">
      <c r="I42" s="3" t="s">
        <v>66</v>
      </c>
    </row>
    <row r="43" spans="9:11" x14ac:dyDescent="0.2">
      <c r="I43" s="3" t="s">
        <v>67</v>
      </c>
    </row>
    <row r="44" spans="9:11" x14ac:dyDescent="0.2">
      <c r="I44" s="3" t="s">
        <v>68</v>
      </c>
    </row>
    <row r="45" spans="9:11" x14ac:dyDescent="0.2">
      <c r="I45" s="3" t="s">
        <v>69</v>
      </c>
    </row>
    <row r="46" spans="9:11" x14ac:dyDescent="0.2">
      <c r="I46" s="3" t="s">
        <v>70</v>
      </c>
    </row>
    <row r="47" spans="9:11" x14ac:dyDescent="0.2">
      <c r="I47" s="3" t="s">
        <v>71</v>
      </c>
    </row>
    <row r="48" spans="9:11" x14ac:dyDescent="0.2">
      <c r="I48" s="3" t="s">
        <v>72</v>
      </c>
    </row>
    <row r="49" spans="9:9" x14ac:dyDescent="0.2">
      <c r="I49" s="3" t="s">
        <v>73</v>
      </c>
    </row>
  </sheetData>
  <sheetProtection password="CB7E" sheet="1" objects="1" scenarios="1" selectLockedCells="1"/>
  <mergeCells count="1">
    <mergeCell ref="B3:F3"/>
  </mergeCells>
  <phoneticPr fontId="0" type="noConversion"/>
  <conditionalFormatting sqref="D24">
    <cfRule type="cellIs" dxfId="1" priority="1" stopIfTrue="1" operator="greaterThan">
      <formula>0</formula>
    </cfRule>
  </conditionalFormatting>
  <conditionalFormatting sqref="D26">
    <cfRule type="cellIs" dxfId="0" priority="2" stopIfTrue="1" operator="between">
      <formula>35</formula>
      <formula>47.3</formula>
    </cfRule>
  </conditionalFormatting>
  <printOptions horizontalCentered="1" gridLinesSet="0"/>
  <pageMargins left="0.9" right="0.74" top="0.66" bottom="0.8" header="0.31" footer="0.5"/>
  <pageSetup scale="99" orientation="portrait" horizontalDpi="300" verticalDpi="0" r:id="rId1"/>
  <headerFooter alignWithMargins="0">
    <oddHeader>&amp;C&amp;A&amp;R&amp;D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N1472F (C172N)</vt:lpstr>
      <vt:lpstr>'N1472F (C172N)'!\c</vt:lpstr>
      <vt:lpstr>'N1472F (C172N)'!\g</vt:lpstr>
      <vt:lpstr>'N1472F (C172N)'!\o</vt:lpstr>
      <vt:lpstr>'N1472F (C172N)'!\p</vt:lpstr>
      <vt:lpstr>'N1472F (C172N)'!\u</vt:lpstr>
      <vt:lpstr>'N1472F (C172N)'!Print_Area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HISCHKE</dc:creator>
  <cp:lastModifiedBy>Bob</cp:lastModifiedBy>
  <cp:lastPrinted>2008-01-22T16:23:05Z</cp:lastPrinted>
  <dcterms:created xsi:type="dcterms:W3CDTF">2006-05-16T06:29:12Z</dcterms:created>
  <dcterms:modified xsi:type="dcterms:W3CDTF">2013-07-14T01:54:26Z</dcterms:modified>
</cp:coreProperties>
</file>